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ushgrant\Food Safety Outreach\"/>
    </mc:Choice>
  </mc:AlternateContent>
  <bookViews>
    <workbookView xWindow="0" yWindow="0" windowWidth="23040" windowHeight="8820" activeTab="1"/>
  </bookViews>
  <sheets>
    <sheet name="Sheet1" sheetId="1" r:id="rId1"/>
    <sheet name="Jan's Changes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2" l="1"/>
  <c r="D22" i="2"/>
  <c r="F21" i="2"/>
  <c r="F20" i="2"/>
  <c r="D36" i="2"/>
  <c r="D38" i="2"/>
  <c r="F19" i="2"/>
  <c r="E36" i="2"/>
  <c r="D37" i="2"/>
  <c r="E37" i="2"/>
  <c r="E38" i="2"/>
  <c r="E39" i="2"/>
  <c r="D39" i="2"/>
  <c r="C39" i="2"/>
  <c r="D10" i="2"/>
  <c r="D16" i="2"/>
  <c r="D31" i="2"/>
  <c r="F31" i="2"/>
  <c r="F29" i="2"/>
  <c r="F26" i="2"/>
  <c r="F16" i="2"/>
  <c r="F14" i="2"/>
  <c r="F13" i="2"/>
  <c r="F12" i="2"/>
  <c r="F10" i="2"/>
  <c r="F9" i="2"/>
  <c r="F7" i="2"/>
  <c r="F6" i="2"/>
  <c r="F7" i="1"/>
  <c r="F8" i="1"/>
  <c r="F11" i="1"/>
  <c r="F12" i="1"/>
  <c r="F13" i="1"/>
  <c r="F18" i="1"/>
  <c r="F27" i="1"/>
  <c r="F6" i="1"/>
  <c r="D36" i="1"/>
  <c r="E36" i="1"/>
  <c r="D35" i="1"/>
  <c r="E35" i="1"/>
  <c r="C34" i="1"/>
  <c r="D19" i="1"/>
  <c r="D20" i="1"/>
  <c r="F20" i="1"/>
  <c r="D15" i="1"/>
  <c r="D9" i="1"/>
  <c r="F9" i="1"/>
  <c r="F19" i="1"/>
  <c r="D29" i="1"/>
  <c r="F29" i="1"/>
  <c r="D24" i="1"/>
  <c r="F24" i="1"/>
  <c r="C37" i="1"/>
  <c r="D34" i="1"/>
  <c r="E34" i="1"/>
  <c r="E37" i="1"/>
  <c r="D31" i="1"/>
  <c r="F15" i="1"/>
  <c r="D37" i="1"/>
  <c r="D33" i="2"/>
  <c r="F22" i="2"/>
</calcChain>
</file>

<file path=xl/sharedStrings.xml><?xml version="1.0" encoding="utf-8"?>
<sst xmlns="http://schemas.openxmlformats.org/spreadsheetml/2006/main" count="102" uniqueCount="51">
  <si>
    <t>RTC</t>
  </si>
  <si>
    <t>Coordinator</t>
  </si>
  <si>
    <t>MISA</t>
  </si>
  <si>
    <t>Director (Jan)</t>
  </si>
  <si>
    <t>Undergrad web person</t>
  </si>
  <si>
    <t>Salary</t>
  </si>
  <si>
    <t>Fringe</t>
  </si>
  <si>
    <t>Total</t>
  </si>
  <si>
    <t>(50 hrs)</t>
  </si>
  <si>
    <t>MFMA</t>
  </si>
  <si>
    <t>Publication development</t>
  </si>
  <si>
    <t>Staff Travel</t>
  </si>
  <si>
    <t>Travel Support for Participants</t>
  </si>
  <si>
    <t>2 yrs x 16 meetings x 6 participants x 50 miles RT x $0.54/mi.</t>
  </si>
  <si>
    <t>Case Study Stipends</t>
  </si>
  <si>
    <t>32 meetings x $150/case study</t>
  </si>
  <si>
    <t>Local coordinators for other 1/2 of meetings</t>
  </si>
  <si>
    <t>8 locations x 2 meetings x $600/mtg</t>
  </si>
  <si>
    <t>Outreach work &amp; assist w/publication devel.</t>
  </si>
  <si>
    <t>TOTAL</t>
  </si>
  <si>
    <t>Publication coordinator (Jane)</t>
  </si>
  <si>
    <t>time</t>
  </si>
  <si>
    <t>0.1 FTE</t>
  </si>
  <si>
    <t>tasks</t>
  </si>
  <si>
    <t>Case Study writer, 32 case studies x 4 hrs/case study</t>
  </si>
  <si>
    <t>Local coordinator stipends for 1/2 of meetings</t>
  </si>
  <si>
    <t>work with local teams to recruit participants, set agendas</t>
  </si>
  <si>
    <t>travel to NIFA required meetings, travel to selection of regional meetings</t>
  </si>
  <si>
    <t>grant management, participate in NIFA required meetings, assist w/ coordination &amp; evaluation</t>
  </si>
  <si>
    <t>assist in developing evaluation tools, collect information &amp; feedback from meetings, develop requested documents (fact sheets)</t>
  </si>
  <si>
    <t>put case studies &amp; other documents on MISA website</t>
  </si>
  <si>
    <t>pay for design &amp; layout and printing of documents, fact sheets, compiled resources</t>
  </si>
  <si>
    <t>Targeted outreach to food entrepreneurs and regulators within regions; recruit local coordinating teams; review publications</t>
  </si>
  <si>
    <t>Provide the $600/meeting stipend to local coordinators recruited by MFMA for 1/2 of meetings</t>
  </si>
  <si>
    <t>Could go to MFMA-recruited people but might also recruit from SFA, Extension, etc.</t>
  </si>
  <si>
    <t>Payments to case study subjects</t>
  </si>
  <si>
    <t>OTHER</t>
  </si>
  <si>
    <t>This grant allows up to 30% Indirect Costs, which out of a $150,000 budget = $105,000 in total direct costs</t>
  </si>
  <si>
    <t>This budget is for 2 years</t>
  </si>
  <si>
    <t>RTC:</t>
  </si>
  <si>
    <t>Total Direct Costs</t>
  </si>
  <si>
    <t>Indirect Costs</t>
  </si>
  <si>
    <t>TOTALS</t>
  </si>
  <si>
    <t>write one entrepreneur case study for each meeting</t>
  </si>
  <si>
    <t>(130 hrs)</t>
  </si>
  <si>
    <t>1-year</t>
  </si>
  <si>
    <t>Travel</t>
  </si>
  <si>
    <t>travel for 1 MFMA staff to at least 8 meetings x 100 RT x .54 x 2 years</t>
  </si>
  <si>
    <t>Communications Staff</t>
  </si>
  <si>
    <t>work with local teams to recruit participants, set agendas, faciliate meetings</t>
  </si>
  <si>
    <t>Develop communications materials, assist with PR and outreach, asst with meeting facilitation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</si>
</sst>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4" fontId="0" fillId="0" borderId="0" xfId="0" applyNumberFormat="1"/>
    <xf numFmtId="4" fontId="0" fillId="2" borderId="0" xfId="0" applyNumberFormat="1" applyFill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6" workbookViewId="0">
      <selection activeCell="A5" sqref="A1:XFD1048576"/>
    </sheetView>
  </sheetViews>
  <sheetFormatPr defaultColWidth="10.5546875" defaultRowHeight="14.4" x14ac:dyDescent="0.3"/>
  <cols>
    <col min="1" max="1" width="23.44140625" customWidth="1"/>
    <col min="2" max="2" width="14.21875" customWidth="1"/>
    <col min="3" max="3" width="16.44140625" customWidth="1"/>
    <col min="4" max="4" width="15.21875" customWidth="1"/>
    <col min="5" max="6" width="12.77734375" customWidth="1"/>
    <col min="8" max="8" width="9" customWidth="1"/>
  </cols>
  <sheetData>
    <row r="1" spans="1:7" x14ac:dyDescent="0.3">
      <c r="A1" t="s">
        <v>37</v>
      </c>
    </row>
    <row r="2" spans="1:7" x14ac:dyDescent="0.3">
      <c r="A2" t="s">
        <v>38</v>
      </c>
    </row>
    <row r="4" spans="1:7" x14ac:dyDescent="0.3">
      <c r="B4" t="s">
        <v>5</v>
      </c>
      <c r="C4" t="s">
        <v>6</v>
      </c>
      <c r="D4" t="s">
        <v>7</v>
      </c>
      <c r="E4" t="s">
        <v>21</v>
      </c>
      <c r="F4" t="s">
        <v>45</v>
      </c>
      <c r="G4" t="s">
        <v>23</v>
      </c>
    </row>
    <row r="5" spans="1:7" x14ac:dyDescent="0.3">
      <c r="A5" t="s">
        <v>0</v>
      </c>
    </row>
    <row r="6" spans="1:7" x14ac:dyDescent="0.3">
      <c r="A6" t="s">
        <v>3</v>
      </c>
      <c r="D6" s="1">
        <v>16000</v>
      </c>
      <c r="F6" s="1">
        <f>D6/2</f>
        <v>8000</v>
      </c>
      <c r="G6" t="s">
        <v>28</v>
      </c>
    </row>
    <row r="7" spans="1:7" x14ac:dyDescent="0.3">
      <c r="A7" t="s">
        <v>1</v>
      </c>
      <c r="D7" s="1">
        <v>26000</v>
      </c>
      <c r="F7" s="1">
        <f>D7/2</f>
        <v>13000</v>
      </c>
      <c r="G7" t="s">
        <v>26</v>
      </c>
    </row>
    <row r="8" spans="1:7" x14ac:dyDescent="0.3">
      <c r="A8" t="s">
        <v>11</v>
      </c>
      <c r="D8" s="1">
        <v>3000</v>
      </c>
      <c r="F8" s="1">
        <f>D8/2</f>
        <v>1500</v>
      </c>
      <c r="G8" t="s">
        <v>27</v>
      </c>
    </row>
    <row r="9" spans="1:7" x14ac:dyDescent="0.3">
      <c r="D9" s="2">
        <f>SUM(D6:D8)</f>
        <v>45000</v>
      </c>
      <c r="F9" s="2">
        <f>D9/2</f>
        <v>22500</v>
      </c>
    </row>
    <row r="10" spans="1:7" x14ac:dyDescent="0.3">
      <c r="A10" t="s">
        <v>2</v>
      </c>
      <c r="F10" s="1"/>
    </row>
    <row r="11" spans="1:7" x14ac:dyDescent="0.3">
      <c r="A11" t="s">
        <v>20</v>
      </c>
      <c r="D11" s="1">
        <v>16000</v>
      </c>
      <c r="E11" t="s">
        <v>22</v>
      </c>
      <c r="F11" s="1">
        <f>D11/2</f>
        <v>8000</v>
      </c>
      <c r="G11" t="s">
        <v>29</v>
      </c>
    </row>
    <row r="12" spans="1:7" x14ac:dyDescent="0.3">
      <c r="A12" t="s">
        <v>24</v>
      </c>
      <c r="D12" s="1">
        <v>3500</v>
      </c>
      <c r="E12" t="s">
        <v>44</v>
      </c>
      <c r="F12" s="1">
        <f>D12/2</f>
        <v>1750</v>
      </c>
      <c r="G12" t="s">
        <v>43</v>
      </c>
    </row>
    <row r="13" spans="1:7" x14ac:dyDescent="0.3">
      <c r="A13" t="s">
        <v>4</v>
      </c>
      <c r="D13">
        <v>600</v>
      </c>
      <c r="E13" t="s">
        <v>8</v>
      </c>
      <c r="F13" s="1">
        <f>D13/2</f>
        <v>300</v>
      </c>
      <c r="G13" t="s">
        <v>30</v>
      </c>
    </row>
    <row r="14" spans="1:7" x14ac:dyDescent="0.3">
      <c r="A14" t="s">
        <v>10</v>
      </c>
      <c r="D14" s="1">
        <v>3700</v>
      </c>
      <c r="F14" s="1">
        <v>1850</v>
      </c>
      <c r="G14" t="s">
        <v>31</v>
      </c>
    </row>
    <row r="15" spans="1:7" x14ac:dyDescent="0.3">
      <c r="D15" s="2">
        <f>SUM(D11:D14)</f>
        <v>23800</v>
      </c>
      <c r="F15" s="2">
        <f>D15/2</f>
        <v>11900</v>
      </c>
    </row>
    <row r="16" spans="1:7" x14ac:dyDescent="0.3">
      <c r="F16" s="1"/>
    </row>
    <row r="17" spans="1:7" x14ac:dyDescent="0.3">
      <c r="A17" t="s">
        <v>9</v>
      </c>
      <c r="F17" s="1"/>
    </row>
    <row r="18" spans="1:7" x14ac:dyDescent="0.3">
      <c r="A18" t="s">
        <v>18</v>
      </c>
      <c r="D18" s="1">
        <v>7000</v>
      </c>
      <c r="F18" s="1">
        <f>D18/2</f>
        <v>3500</v>
      </c>
      <c r="G18" t="s">
        <v>32</v>
      </c>
    </row>
    <row r="19" spans="1:7" x14ac:dyDescent="0.3">
      <c r="A19" t="s">
        <v>25</v>
      </c>
      <c r="D19">
        <f>8*2*600</f>
        <v>9600</v>
      </c>
      <c r="F19" s="1">
        <f>D19/2</f>
        <v>4800</v>
      </c>
      <c r="G19" t="s">
        <v>33</v>
      </c>
    </row>
    <row r="20" spans="1:7" x14ac:dyDescent="0.3">
      <c r="D20" s="2">
        <f>SUM(D18:D19)</f>
        <v>16600</v>
      </c>
      <c r="F20" s="2">
        <f>D20/2</f>
        <v>8300</v>
      </c>
    </row>
    <row r="21" spans="1:7" x14ac:dyDescent="0.3">
      <c r="A21" t="s">
        <v>36</v>
      </c>
      <c r="F21" s="1"/>
    </row>
    <row r="22" spans="1:7" x14ac:dyDescent="0.3">
      <c r="F22" s="1"/>
    </row>
    <row r="23" spans="1:7" x14ac:dyDescent="0.3">
      <c r="A23" t="s">
        <v>12</v>
      </c>
      <c r="F23" s="1"/>
    </row>
    <row r="24" spans="1:7" x14ac:dyDescent="0.3">
      <c r="A24" t="s">
        <v>13</v>
      </c>
      <c r="D24" s="3">
        <f>2*16*6*50*0.54</f>
        <v>5184</v>
      </c>
      <c r="F24" s="2">
        <f>D24/2</f>
        <v>2592</v>
      </c>
    </row>
    <row r="25" spans="1:7" x14ac:dyDescent="0.3">
      <c r="F25" s="1"/>
    </row>
    <row r="26" spans="1:7" x14ac:dyDescent="0.3">
      <c r="A26" t="s">
        <v>16</v>
      </c>
      <c r="F26" s="1"/>
    </row>
    <row r="27" spans="1:7" x14ac:dyDescent="0.3">
      <c r="A27" t="s">
        <v>17</v>
      </c>
      <c r="D27" s="2">
        <v>9600</v>
      </c>
      <c r="F27" s="2">
        <f>D27/2</f>
        <v>4800</v>
      </c>
      <c r="G27" t="s">
        <v>34</v>
      </c>
    </row>
    <row r="28" spans="1:7" x14ac:dyDescent="0.3">
      <c r="F28" s="1"/>
    </row>
    <row r="29" spans="1:7" x14ac:dyDescent="0.3">
      <c r="A29" t="s">
        <v>14</v>
      </c>
      <c r="D29" s="3">
        <f>32*150</f>
        <v>4800</v>
      </c>
      <c r="F29" s="2">
        <f>D29/2</f>
        <v>2400</v>
      </c>
      <c r="G29" t="s">
        <v>35</v>
      </c>
    </row>
    <row r="30" spans="1:7" x14ac:dyDescent="0.3">
      <c r="A30" t="s">
        <v>15</v>
      </c>
      <c r="D30" s="1"/>
    </row>
    <row r="31" spans="1:7" x14ac:dyDescent="0.3">
      <c r="C31" t="s">
        <v>19</v>
      </c>
      <c r="D31" s="1">
        <f>D9+D15+D20+D24+D27+D29</f>
        <v>104984</v>
      </c>
    </row>
    <row r="33" spans="2:6" x14ac:dyDescent="0.3">
      <c r="C33" t="s">
        <v>40</v>
      </c>
      <c r="D33" t="s">
        <v>41</v>
      </c>
      <c r="E33" t="s">
        <v>7</v>
      </c>
    </row>
    <row r="34" spans="2:6" x14ac:dyDescent="0.3">
      <c r="B34" t="s">
        <v>39</v>
      </c>
      <c r="C34" s="4">
        <f>45000+5184+9600+4800</f>
        <v>64584</v>
      </c>
      <c r="D34" s="4">
        <f>(C34/0.7)-C34</f>
        <v>27678.857142857145</v>
      </c>
      <c r="E34" s="4">
        <f>C34+D34</f>
        <v>92262.857142857145</v>
      </c>
      <c r="F34" s="4"/>
    </row>
    <row r="35" spans="2:6" x14ac:dyDescent="0.3">
      <c r="B35" t="s">
        <v>2</v>
      </c>
      <c r="C35" s="4">
        <v>23800</v>
      </c>
      <c r="D35" s="4">
        <f t="shared" ref="D35:D36" si="0">(C35/0.7)-C35</f>
        <v>10200</v>
      </c>
      <c r="E35" s="4">
        <f t="shared" ref="E35:E36" si="1">C35+D35</f>
        <v>34000</v>
      </c>
      <c r="F35" s="4"/>
    </row>
    <row r="36" spans="2:6" x14ac:dyDescent="0.3">
      <c r="B36" t="s">
        <v>9</v>
      </c>
      <c r="C36" s="4">
        <v>16600</v>
      </c>
      <c r="D36" s="4">
        <f t="shared" si="0"/>
        <v>7114.2857142857174</v>
      </c>
      <c r="E36" s="4">
        <f t="shared" si="1"/>
        <v>23714.285714285717</v>
      </c>
      <c r="F36" s="4"/>
    </row>
    <row r="37" spans="2:6" x14ac:dyDescent="0.3">
      <c r="B37" s="3" t="s">
        <v>42</v>
      </c>
      <c r="C37" s="5">
        <f>SUM(C34:C36)</f>
        <v>104984</v>
      </c>
      <c r="D37" s="5">
        <f>SUM(D34:D36)</f>
        <v>44993.142857142862</v>
      </c>
      <c r="E37" s="5">
        <f>SUM(E34:E36)</f>
        <v>149977.14285714287</v>
      </c>
      <c r="F37" s="5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1" zoomScale="114" workbookViewId="0">
      <selection activeCell="H36" sqref="H36"/>
    </sheetView>
  </sheetViews>
  <sheetFormatPr defaultColWidth="10.5546875" defaultRowHeight="14.4" x14ac:dyDescent="0.3"/>
  <cols>
    <col min="1" max="1" width="23.44140625" customWidth="1"/>
    <col min="2" max="2" width="14.21875" customWidth="1"/>
    <col min="3" max="3" width="16.44140625" customWidth="1"/>
    <col min="4" max="4" width="15.21875" customWidth="1"/>
    <col min="5" max="6" width="12.77734375" customWidth="1"/>
    <col min="8" max="8" width="9" customWidth="1"/>
  </cols>
  <sheetData>
    <row r="1" spans="1:7" x14ac:dyDescent="0.3">
      <c r="A1" t="s">
        <v>37</v>
      </c>
    </row>
    <row r="2" spans="1:7" x14ac:dyDescent="0.3">
      <c r="A2" t="s">
        <v>38</v>
      </c>
    </row>
    <row r="4" spans="1:7" x14ac:dyDescent="0.3">
      <c r="B4" t="s">
        <v>5</v>
      </c>
      <c r="C4" t="s">
        <v>6</v>
      </c>
      <c r="D4" t="s">
        <v>7</v>
      </c>
      <c r="E4" t="s">
        <v>21</v>
      </c>
      <c r="F4" t="s">
        <v>45</v>
      </c>
      <c r="G4" t="s">
        <v>23</v>
      </c>
    </row>
    <row r="5" spans="1:7" x14ac:dyDescent="0.3">
      <c r="A5" t="s">
        <v>0</v>
      </c>
    </row>
    <row r="6" spans="1:7" x14ac:dyDescent="0.3">
      <c r="A6" t="s">
        <v>3</v>
      </c>
      <c r="D6" s="1">
        <v>17000</v>
      </c>
      <c r="F6" s="1">
        <f>D6/2</f>
        <v>8500</v>
      </c>
      <c r="G6" t="s">
        <v>28</v>
      </c>
    </row>
    <row r="7" spans="1:7" x14ac:dyDescent="0.3">
      <c r="A7" t="s">
        <v>1</v>
      </c>
      <c r="D7" s="1">
        <v>32000</v>
      </c>
      <c r="F7" s="1">
        <f>D7/2</f>
        <v>16000</v>
      </c>
      <c r="G7" t="s">
        <v>49</v>
      </c>
    </row>
    <row r="8" spans="1:7" x14ac:dyDescent="0.3">
      <c r="A8" t="s">
        <v>48</v>
      </c>
      <c r="D8" s="1">
        <v>5000</v>
      </c>
      <c r="F8" s="1">
        <f>D8/2</f>
        <v>2500</v>
      </c>
      <c r="G8" t="s">
        <v>50</v>
      </c>
    </row>
    <row r="9" spans="1:7" x14ac:dyDescent="0.3">
      <c r="A9" t="s">
        <v>11</v>
      </c>
      <c r="D9" s="1">
        <v>4000</v>
      </c>
      <c r="F9" s="1">
        <f>D9/2</f>
        <v>2000</v>
      </c>
      <c r="G9" t="s">
        <v>27</v>
      </c>
    </row>
    <row r="10" spans="1:7" x14ac:dyDescent="0.3">
      <c r="D10" s="2">
        <f>SUM(D6:D9)</f>
        <v>58000</v>
      </c>
      <c r="F10" s="2">
        <f>D10/2</f>
        <v>29000</v>
      </c>
    </row>
    <row r="11" spans="1:7" x14ac:dyDescent="0.3">
      <c r="A11" t="s">
        <v>2</v>
      </c>
      <c r="F11" s="1"/>
    </row>
    <row r="12" spans="1:7" x14ac:dyDescent="0.3">
      <c r="A12" t="s">
        <v>20</v>
      </c>
      <c r="D12" s="1">
        <v>16000</v>
      </c>
      <c r="E12" t="s">
        <v>22</v>
      </c>
      <c r="F12" s="1">
        <f>D12/2</f>
        <v>8000</v>
      </c>
      <c r="G12" t="s">
        <v>29</v>
      </c>
    </row>
    <row r="13" spans="1:7" x14ac:dyDescent="0.3">
      <c r="A13" t="s">
        <v>24</v>
      </c>
      <c r="D13" s="1">
        <v>3500</v>
      </c>
      <c r="E13" t="s">
        <v>44</v>
      </c>
      <c r="F13" s="1">
        <f>D13/2</f>
        <v>1750</v>
      </c>
      <c r="G13" t="s">
        <v>43</v>
      </c>
    </row>
    <row r="14" spans="1:7" x14ac:dyDescent="0.3">
      <c r="A14" t="s">
        <v>4</v>
      </c>
      <c r="D14">
        <v>600</v>
      </c>
      <c r="E14" t="s">
        <v>8</v>
      </c>
      <c r="F14" s="1">
        <f>D14/2</f>
        <v>300</v>
      </c>
      <c r="G14" t="s">
        <v>30</v>
      </c>
    </row>
    <row r="15" spans="1:7" x14ac:dyDescent="0.3">
      <c r="A15" t="s">
        <v>10</v>
      </c>
      <c r="D15" s="1">
        <v>3700</v>
      </c>
      <c r="F15" s="1">
        <v>1850</v>
      </c>
      <c r="G15" t="s">
        <v>31</v>
      </c>
    </row>
    <row r="16" spans="1:7" x14ac:dyDescent="0.3">
      <c r="D16" s="2">
        <f>SUM(D12:D15)</f>
        <v>23800</v>
      </c>
      <c r="F16" s="2">
        <f>D16/2</f>
        <v>11900</v>
      </c>
    </row>
    <row r="17" spans="1:7" x14ac:dyDescent="0.3">
      <c r="F17" s="1"/>
    </row>
    <row r="18" spans="1:7" x14ac:dyDescent="0.3">
      <c r="A18" t="s">
        <v>9</v>
      </c>
      <c r="F18" s="1"/>
    </row>
    <row r="19" spans="1:7" x14ac:dyDescent="0.3">
      <c r="A19" t="s">
        <v>18</v>
      </c>
      <c r="D19" s="1">
        <v>16000</v>
      </c>
      <c r="F19" s="1">
        <f>D19/2</f>
        <v>8000</v>
      </c>
      <c r="G19" t="s">
        <v>32</v>
      </c>
    </row>
    <row r="20" spans="1:7" x14ac:dyDescent="0.3">
      <c r="A20" t="s">
        <v>25</v>
      </c>
      <c r="D20" s="6">
        <v>9600</v>
      </c>
      <c r="F20" s="1">
        <f>D20/2</f>
        <v>4800</v>
      </c>
      <c r="G20" t="s">
        <v>33</v>
      </c>
    </row>
    <row r="21" spans="1:7" x14ac:dyDescent="0.3">
      <c r="A21" t="s">
        <v>46</v>
      </c>
      <c r="D21" s="6">
        <v>864</v>
      </c>
      <c r="F21" s="1">
        <f>D21/2</f>
        <v>432</v>
      </c>
      <c r="G21" t="s">
        <v>47</v>
      </c>
    </row>
    <row r="22" spans="1:7" x14ac:dyDescent="0.3">
      <c r="D22" s="2">
        <f>SUM(D19:D21)</f>
        <v>26464</v>
      </c>
      <c r="F22" s="2">
        <f>D22/2</f>
        <v>13232</v>
      </c>
    </row>
    <row r="23" spans="1:7" x14ac:dyDescent="0.3">
      <c r="A23" t="s">
        <v>36</v>
      </c>
      <c r="F23" s="1"/>
    </row>
    <row r="24" spans="1:7" x14ac:dyDescent="0.3">
      <c r="F24" s="1"/>
    </row>
    <row r="25" spans="1:7" x14ac:dyDescent="0.3">
      <c r="A25" t="s">
        <v>12</v>
      </c>
      <c r="F25" s="1"/>
    </row>
    <row r="26" spans="1:7" x14ac:dyDescent="0.3">
      <c r="A26" t="s">
        <v>13</v>
      </c>
      <c r="D26" s="3">
        <v>5184</v>
      </c>
      <c r="F26" s="2">
        <f>D26/2</f>
        <v>2592</v>
      </c>
    </row>
    <row r="27" spans="1:7" x14ac:dyDescent="0.3">
      <c r="F27" s="1"/>
    </row>
    <row r="28" spans="1:7" x14ac:dyDescent="0.3">
      <c r="A28" t="s">
        <v>16</v>
      </c>
      <c r="F28" s="1"/>
    </row>
    <row r="29" spans="1:7" x14ac:dyDescent="0.3">
      <c r="A29" t="s">
        <v>17</v>
      </c>
      <c r="B29" s="6">
        <v>1000</v>
      </c>
      <c r="D29" s="2">
        <v>9600</v>
      </c>
      <c r="F29" s="2">
        <f>D29/2</f>
        <v>4800</v>
      </c>
      <c r="G29" t="s">
        <v>34</v>
      </c>
    </row>
    <row r="30" spans="1:7" x14ac:dyDescent="0.3">
      <c r="F30" s="1"/>
    </row>
    <row r="31" spans="1:7" x14ac:dyDescent="0.3">
      <c r="A31" t="s">
        <v>14</v>
      </c>
      <c r="D31" s="3">
        <f>32*150</f>
        <v>4800</v>
      </c>
      <c r="F31" s="2">
        <f>D31/2</f>
        <v>2400</v>
      </c>
      <c r="G31" t="s">
        <v>35</v>
      </c>
    </row>
    <row r="32" spans="1:7" x14ac:dyDescent="0.3">
      <c r="A32" t="s">
        <v>15</v>
      </c>
      <c r="D32" s="1"/>
    </row>
    <row r="33" spans="2:7" x14ac:dyDescent="0.3">
      <c r="C33" t="s">
        <v>19</v>
      </c>
      <c r="D33" s="1">
        <f>D10+D16+D22+D26+D29+D31</f>
        <v>127848</v>
      </c>
    </row>
    <row r="35" spans="2:7" x14ac:dyDescent="0.3">
      <c r="C35" t="s">
        <v>40</v>
      </c>
      <c r="D35" t="s">
        <v>41</v>
      </c>
      <c r="E35" t="s">
        <v>7</v>
      </c>
      <c r="G35" s="1"/>
    </row>
    <row r="36" spans="2:7" x14ac:dyDescent="0.3">
      <c r="B36" t="s">
        <v>39</v>
      </c>
      <c r="C36" s="4">
        <v>77584</v>
      </c>
      <c r="D36" s="4">
        <f>(C36/0.9)-C36</f>
        <v>8620.444444444438</v>
      </c>
      <c r="E36" s="4">
        <f>C36+D36</f>
        <v>86204.444444444438</v>
      </c>
      <c r="F36" s="4"/>
    </row>
    <row r="37" spans="2:7" x14ac:dyDescent="0.3">
      <c r="B37" t="s">
        <v>2</v>
      </c>
      <c r="C37" s="4">
        <v>23800</v>
      </c>
      <c r="D37" s="4">
        <f t="shared" ref="D37" si="0">(C37/0.7)-C37</f>
        <v>10200</v>
      </c>
      <c r="E37" s="4">
        <f t="shared" ref="E37:E38" si="1">C37+D37</f>
        <v>34000</v>
      </c>
      <c r="F37" s="4"/>
    </row>
    <row r="38" spans="2:7" x14ac:dyDescent="0.3">
      <c r="B38" t="s">
        <v>9</v>
      </c>
      <c r="C38" s="4">
        <v>26464</v>
      </c>
      <c r="D38" s="4">
        <f>(C38/0.9)-C38</f>
        <v>2940.4444444444453</v>
      </c>
      <c r="E38" s="4">
        <f t="shared" si="1"/>
        <v>29404.444444444445</v>
      </c>
      <c r="F38" s="4"/>
    </row>
    <row r="39" spans="2:7" x14ac:dyDescent="0.3">
      <c r="B39" s="3" t="s">
        <v>42</v>
      </c>
      <c r="C39" s="5">
        <f>SUM(C36:C38)</f>
        <v>127848</v>
      </c>
      <c r="D39" s="5">
        <f>SUM(D36:D38)</f>
        <v>21760.888888888883</v>
      </c>
      <c r="E39" s="5">
        <f>SUM(E36:E38)</f>
        <v>149608.88888888888</v>
      </c>
      <c r="F3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Jan's Changes</vt:lpstr>
    </vt:vector>
  </TitlesOfParts>
  <Company>University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 Jewett</dc:creator>
  <cp:lastModifiedBy>Jane G Jewett</cp:lastModifiedBy>
  <dcterms:created xsi:type="dcterms:W3CDTF">2016-05-25T17:13:20Z</dcterms:created>
  <dcterms:modified xsi:type="dcterms:W3CDTF">2016-06-01T14:32:12Z</dcterms:modified>
</cp:coreProperties>
</file>